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owa.gov.state.ia.us\data\DNR_AQ_Shared\Prog Dev\Budget\SFY 2025\Small Group Fee Meetings\October 30\"/>
    </mc:Choice>
  </mc:AlternateContent>
  <xr:revisionPtr revIDLastSave="0" documentId="13_ncr:1_{F8520AAB-0818-4143-9AFA-ED5DD751DB6D}" xr6:coauthVersionLast="36" xr6:coauthVersionMax="36" xr10:uidLastSave="{00000000-0000-0000-0000-000000000000}"/>
  <bookViews>
    <workbookView xWindow="0" yWindow="0" windowWidth="23040" windowHeight="9780" xr2:uid="{0E1A161D-78E8-401A-A71E-AB3791B188D6}"/>
  </bookViews>
  <sheets>
    <sheet name="Instructions" sheetId="4" r:id="rId1"/>
    <sheet name="TV EI fee annual fee " sheetId="1" r:id="rId2"/>
    <sheet name="Base Fee Explanation" sheetId="3" r:id="rId3"/>
  </sheets>
  <externalReferences>
    <externalReference r:id="rId4"/>
    <externalReference r:id="rId5"/>
  </externalReferences>
  <definedNames>
    <definedName name="_1430" localSheetId="0">#REF!</definedName>
    <definedName name="_1430" localSheetId="1">#REF!</definedName>
    <definedName name="_1430">#REF!</definedName>
    <definedName name="_1556" localSheetId="1">#REF!</definedName>
    <definedName name="_1556">#REF!</definedName>
    <definedName name="_17ha" localSheetId="1">#REF!</definedName>
    <definedName name="_17ha">#REF!</definedName>
    <definedName name="_3520" localSheetId="1">#REF!</definedName>
    <definedName name="_3520">#REF!</definedName>
    <definedName name="_7215">'[1]FY25 Sch 6'!#REF!</definedName>
    <definedName name="_7220" localSheetId="0">#REF!</definedName>
    <definedName name="_7220" localSheetId="1">#REF!</definedName>
    <definedName name="_7220">#REF!</definedName>
    <definedName name="_7230" localSheetId="1">#REF!</definedName>
    <definedName name="_7230">#REF!</definedName>
    <definedName name="_7240" localSheetId="1">#REF!</definedName>
    <definedName name="_7240">#REF!</definedName>
    <definedName name="_7250">'[1]FY25 Sch 6'!#REF!</definedName>
    <definedName name="_7260">'[1]FY25 Sch 6'!#REF!</definedName>
    <definedName name="_7270" localSheetId="0">#REF!</definedName>
    <definedName name="_7270" localSheetId="1">#REF!</definedName>
    <definedName name="_7270">#REF!</definedName>
    <definedName name="_7419" localSheetId="1">#REF!</definedName>
    <definedName name="_7419">#REF!</definedName>
    <definedName name="_7421" localSheetId="1">#REF!</definedName>
    <definedName name="_7421">#REF!</definedName>
    <definedName name="_totalexp">'[1]FY25 Sch 6'!#REF!</definedName>
    <definedName name="Core" localSheetId="0">#REF!</definedName>
    <definedName name="Core">#REF!</definedName>
    <definedName name="Minor" localSheetId="0">#REF!</definedName>
    <definedName name="Minor">#REF!</definedName>
    <definedName name="MSCP" localSheetId="0">#REF!</definedName>
    <definedName name="MSCP">#REF!</definedName>
    <definedName name="OP">#REF!</definedName>
    <definedName name="PPG" localSheetId="1">#REF!</definedName>
    <definedName name="PPG">#REF!</definedName>
    <definedName name="_xlnm.Print_Area" localSheetId="1">'TV EI fee annual fee '!$A$1:$G$31</definedName>
    <definedName name="TitleVfee" localSheetId="0">#REF!</definedName>
    <definedName name="TitleVfee" localSheetId="1">#REF!</definedName>
    <definedName name="TitleVfe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s="1"/>
  <c r="B22" i="3" s="1"/>
  <c r="B18" i="3"/>
  <c r="C11" i="3"/>
  <c r="C10" i="3"/>
  <c r="C9" i="3"/>
  <c r="B8" i="3"/>
  <c r="D8" i="3" s="1"/>
  <c r="C7" i="3"/>
  <c r="D7" i="3" s="1"/>
  <c r="C6" i="3"/>
  <c r="D5" i="3"/>
  <c r="D4" i="3"/>
  <c r="C3" i="3"/>
  <c r="C12" i="3" s="1"/>
  <c r="C2" i="3"/>
  <c r="D12" i="3" l="1"/>
  <c r="D14" i="3" s="1"/>
  <c r="B12" i="3"/>
  <c r="B14" i="1" l="1"/>
  <c r="B16" i="1" s="1"/>
  <c r="C8" i="1" s="1"/>
  <c r="C14" i="1" s="1"/>
  <c r="C16" i="1" s="1"/>
  <c r="D8" i="1" s="1"/>
  <c r="D14" i="1" s="1"/>
  <c r="D16" i="1" s="1"/>
  <c r="E8" i="1" s="1"/>
  <c r="G10" i="1"/>
  <c r="F10" i="1"/>
  <c r="E10" i="1"/>
  <c r="D10" i="1"/>
  <c r="C10" i="1"/>
  <c r="G6" i="1"/>
  <c r="F6" i="1"/>
  <c r="E6" i="1"/>
  <c r="E5" i="1" s="1"/>
  <c r="D6" i="1"/>
  <c r="D5" i="1" s="1"/>
  <c r="C6" i="1"/>
  <c r="G5" i="1"/>
  <c r="F5" i="1"/>
  <c r="C5" i="1"/>
  <c r="B5" i="1"/>
  <c r="E14" i="1" l="1"/>
  <c r="E16" i="1" s="1"/>
  <c r="F8" i="1" s="1"/>
  <c r="F14" i="1" s="1"/>
  <c r="F16" i="1" s="1"/>
  <c r="G8" i="1" s="1"/>
  <c r="G14" i="1" s="1"/>
  <c r="G16" i="1" s="1"/>
</calcChain>
</file>

<file path=xl/sharedStrings.xml><?xml version="1.0" encoding="utf-8"?>
<sst xmlns="http://schemas.openxmlformats.org/spreadsheetml/2006/main" count="57" uniqueCount="57">
  <si>
    <t>Title V Emissions Fee Account - 
Cost Centers 1430, 7230, &amp; 7421</t>
  </si>
  <si>
    <t>Draft FY 2025 Budget</t>
  </si>
  <si>
    <t>Draft FY 2026 Budget</t>
  </si>
  <si>
    <t>Draft FY 2027 Budget</t>
  </si>
  <si>
    <t>Draft FY 2028 Budget</t>
  </si>
  <si>
    <t>Draft FY 2029 Budget</t>
  </si>
  <si>
    <t>Draft FY 2030 Budget</t>
  </si>
  <si>
    <t xml:space="preserve">Estimated Expenses </t>
  </si>
  <si>
    <t>Revenue Streams</t>
  </si>
  <si>
    <t>Emission Fee: Title V Facilities</t>
  </si>
  <si>
    <t>Estimated tons</t>
  </si>
  <si>
    <t>Insert draft fee per ton amount</t>
  </si>
  <si>
    <t>Prior year carryforward</t>
  </si>
  <si>
    <t>Interest</t>
  </si>
  <si>
    <t>Annual Base Fee: Title V Fee</t>
  </si>
  <si>
    <t>Insert draft annual fee amount</t>
  </si>
  <si>
    <t>Assume 265 permits</t>
  </si>
  <si>
    <t xml:space="preserve">Propose Other Fees </t>
  </si>
  <si>
    <t>Calculated Total</t>
  </si>
  <si>
    <t>Revenue - Expenses</t>
  </si>
  <si>
    <t>Revenue maximum in Iowa Code = $8,250,000</t>
  </si>
  <si>
    <t>Minimum balance = $750,000</t>
  </si>
  <si>
    <t>Emission Year</t>
  </si>
  <si>
    <t>Fiscal Year</t>
  </si>
  <si>
    <t>Total Tons Subject to Fees (Rounded)</t>
  </si>
  <si>
    <t>The number of Title V permit holders has been lowered to remove those with multiple Title V permits.</t>
  </si>
  <si>
    <t>FY 2025 TV EI Budget</t>
  </si>
  <si>
    <t>Budget</t>
  </si>
  <si>
    <t>Emissions Fee</t>
  </si>
  <si>
    <t>Base Fee</t>
  </si>
  <si>
    <t>Ambient Monitoring Program - Title V Portion</t>
  </si>
  <si>
    <t>Title V Activities - Local Programs</t>
  </si>
  <si>
    <t xml:space="preserve">Title V Field Inspection </t>
  </si>
  <si>
    <t>Title V Compliance Assistance &amp; Report Review</t>
  </si>
  <si>
    <t>Title V Rulemaking, Budgeting, Planning, &amp; Support</t>
  </si>
  <si>
    <t>Title V Management Oversight, EASY Air &amp; SLEIS</t>
  </si>
  <si>
    <t>Title V Emission Inventory Assistance, Training, Review, &amp; Federal Reporting</t>
  </si>
  <si>
    <t>Title V Source Federal Implementation Planning</t>
  </si>
  <si>
    <t xml:space="preserve">Mandatory Small Business Assistance </t>
  </si>
  <si>
    <t>Title V Legal Assistance</t>
  </si>
  <si>
    <t>Total</t>
  </si>
  <si>
    <t>Fee amount - FY 2025</t>
  </si>
  <si>
    <t>Base Fee Calculation - Grown by - 3.5% Each Year</t>
  </si>
  <si>
    <t>Draft FY 2027 Estimated Expenses</t>
  </si>
  <si>
    <t>Draft FY 2028 Estimated Expenses</t>
  </si>
  <si>
    <t>Draft FY 2029 Estimated Expenses</t>
  </si>
  <si>
    <t>Draft FY 2030 Estimated Expenses</t>
  </si>
  <si>
    <t>Notes:</t>
  </si>
  <si>
    <t>Draft FY 2025 TV EI Budget in the fee calculator was listed as $6,237,000. The number in cell B12 reflects the final amount.</t>
  </si>
  <si>
    <t>The calculation in cell D14 uses the number of Title V facilities that paid fees for CY 2023 emissions.</t>
  </si>
  <si>
    <t>Average (rounded)</t>
  </si>
  <si>
    <t>The Air Quality Budget Calculator</t>
  </si>
  <si>
    <t xml:space="preserve">Purpose: To provide a user-friendly tool to explore alternate funding mechanisms for FY 2026 and beyond.  </t>
  </si>
  <si>
    <r>
      <rPr>
        <b/>
        <sz val="12"/>
        <rFont val="Arial"/>
        <family val="2"/>
      </rPr>
      <t xml:space="preserve">Expenses: </t>
    </r>
    <r>
      <rPr>
        <sz val="12"/>
        <rFont val="Arial"/>
        <family val="2"/>
      </rPr>
      <t>Each tab contains a row called Estimated Expenses that reflects the expenses for FY 2025 and future years using known programmatic costs and a 3.5% annual increase in personnel expense. No changes in current staffing are proposed.</t>
    </r>
  </si>
  <si>
    <r>
      <t xml:space="preserve">Revenue: </t>
    </r>
    <r>
      <rPr>
        <sz val="12"/>
        <rFont val="Arial"/>
        <family val="2"/>
      </rPr>
      <t>Each tab has one or more green shaded row(s) with bolded text that calculate draft fees. The indented cells below this row reflect the information used for the fee calculation. Blue font reflects the cells that can be updated to project future year fees. Prior year carry forward, interest, and any stakeholder proposed fees are included in the line "Calculated Total".</t>
    </r>
  </si>
  <si>
    <t>The maximum amount of calculated revenue that can be collected in Iowa Code is listed on each tab. The goal carryforward balance in each account is also listed on each tab.</t>
  </si>
  <si>
    <t>Statistics used in fee projections are included for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</si>
</sst>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yy;@"/>
    <numFmt numFmtId="165" formatCode="&quot;$&quot;#,##0"/>
    <numFmt numFmtId="166" formatCode="&quot;$&quot;#,##0.00"/>
  </numFmts>
  <fonts count="14" x14ac:knownFonts="1">
    <font>
      <sz val="10"/>
      <name val="Arial"/>
      <family val="2"/>
    </font>
    <font>
      <sz val="11"/>
      <color theme="1"/>
      <name val="Calibri"/>
      <family val="2"/>
      <scheme val="minor"/>
    </font>
    <font>
      <sz val="10"/>
      <name val="Arial"/>
      <family val="2"/>
    </font>
    <font>
      <b/>
      <sz val="10"/>
      <name val="Arial"/>
      <family val="2"/>
    </font>
    <font>
      <sz val="10"/>
      <color rgb="FF0000FF"/>
      <name val="Arial"/>
      <family val="2"/>
    </font>
    <font>
      <sz val="10"/>
      <color indexed="12"/>
      <name val="Arial"/>
      <family val="2"/>
    </font>
    <font>
      <sz val="11"/>
      <name val="Calibri"/>
      <family val="2"/>
      <scheme val="minor"/>
    </font>
    <font>
      <b/>
      <sz val="11"/>
      <name val="Calibri"/>
      <family val="2"/>
      <scheme val="minor"/>
    </font>
    <font>
      <b/>
      <sz val="10"/>
      <name val="Calibri"/>
      <family val="2"/>
      <scheme val="minor"/>
    </font>
    <font>
      <sz val="10"/>
      <name val="Calibri"/>
      <family val="2"/>
      <scheme val="minor"/>
    </font>
    <font>
      <b/>
      <sz val="11"/>
      <color theme="1"/>
      <name val="Calibri"/>
      <family val="2"/>
      <scheme val="minor"/>
    </font>
    <font>
      <sz val="10"/>
      <name val="Arial"/>
    </font>
    <font>
      <b/>
      <sz val="12"/>
      <name val="Arial"/>
      <family val="2"/>
    </font>
    <font>
      <sz val="12"/>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164" fontId="0" fillId="0" borderId="0"/>
    <xf numFmtId="0" fontId="1" fillId="0" borderId="0"/>
    <xf numFmtId="44" fontId="1" fillId="0" borderId="0" applyFont="0" applyFill="0" applyBorder="0" applyAlignment="0" applyProtection="0"/>
    <xf numFmtId="164" fontId="11" fillId="0" borderId="0"/>
  </cellStyleXfs>
  <cellXfs count="97">
    <xf numFmtId="164" fontId="0" fillId="0" borderId="0" xfId="0"/>
    <xf numFmtId="164" fontId="3" fillId="0" borderId="1" xfId="0" applyFont="1" applyBorder="1" applyAlignment="1" applyProtection="1">
      <alignment wrapText="1"/>
      <protection locked="0"/>
    </xf>
    <xf numFmtId="3" fontId="3" fillId="0" borderId="1" xfId="0" applyNumberFormat="1" applyFont="1" applyBorder="1" applyAlignment="1" applyProtection="1">
      <alignment horizontal="center" wrapText="1"/>
      <protection locked="0"/>
    </xf>
    <xf numFmtId="164" fontId="3" fillId="0" borderId="0" xfId="0" applyFont="1" applyAlignment="1" applyProtection="1">
      <alignment vertical="top"/>
      <protection locked="0"/>
    </xf>
    <xf numFmtId="3" fontId="3" fillId="0" borderId="0" xfId="0" applyNumberFormat="1" applyFont="1" applyProtection="1">
      <protection locked="0"/>
    </xf>
    <xf numFmtId="164" fontId="3" fillId="0" borderId="0" xfId="0" applyFont="1" applyProtection="1">
      <protection locked="0"/>
    </xf>
    <xf numFmtId="164" fontId="3" fillId="0" borderId="1" xfId="0" applyFont="1" applyBorder="1" applyAlignment="1" applyProtection="1"/>
    <xf numFmtId="165" fontId="3" fillId="0" borderId="1" xfId="0" applyNumberFormat="1" applyFont="1" applyBorder="1" applyProtection="1"/>
    <xf numFmtId="164" fontId="0" fillId="0" borderId="0" xfId="0" applyBorder="1" applyProtection="1">
      <protection locked="0"/>
    </xf>
    <xf numFmtId="3" fontId="0" fillId="0" borderId="0" xfId="0" applyNumberFormat="1" applyBorder="1" applyProtection="1">
      <protection locked="0"/>
    </xf>
    <xf numFmtId="164" fontId="3" fillId="0" borderId="1" xfId="0" applyFont="1" applyBorder="1" applyAlignment="1" applyProtection="1">
      <protection locked="0"/>
    </xf>
    <xf numFmtId="164" fontId="3" fillId="2" borderId="8" xfId="0" applyFont="1" applyFill="1" applyBorder="1" applyAlignment="1" applyProtection="1">
      <protection locked="0"/>
    </xf>
    <xf numFmtId="165" fontId="3" fillId="0" borderId="1" xfId="0" applyNumberFormat="1" applyFont="1" applyFill="1" applyBorder="1" applyProtection="1">
      <protection locked="0"/>
    </xf>
    <xf numFmtId="165" fontId="3" fillId="2" borderId="1" xfId="0" applyNumberFormat="1" applyFont="1" applyFill="1" applyBorder="1" applyProtection="1">
      <protection locked="0"/>
    </xf>
    <xf numFmtId="164" fontId="2" fillId="0" borderId="0" xfId="0" applyFont="1" applyProtection="1">
      <protection locked="0"/>
    </xf>
    <xf numFmtId="164" fontId="2" fillId="3" borderId="9" xfId="0" applyFont="1" applyFill="1" applyBorder="1" applyAlignment="1" applyProtection="1">
      <alignment horizontal="left" indent="2"/>
      <protection locked="0"/>
    </xf>
    <xf numFmtId="3" fontId="2" fillId="0" borderId="1" xfId="0" applyNumberFormat="1" applyFont="1" applyFill="1" applyBorder="1" applyProtection="1">
      <protection locked="0"/>
    </xf>
    <xf numFmtId="164" fontId="4" fillId="2" borderId="1" xfId="0" applyFont="1" applyFill="1" applyBorder="1" applyAlignment="1" applyProtection="1">
      <alignment horizontal="left" indent="2"/>
      <protection locked="0"/>
    </xf>
    <xf numFmtId="165" fontId="4" fillId="0" borderId="1" xfId="0" applyNumberFormat="1" applyFont="1" applyFill="1" applyBorder="1" applyProtection="1">
      <protection locked="0"/>
    </xf>
    <xf numFmtId="165" fontId="5" fillId="2" borderId="1" xfId="0" applyNumberFormat="1" applyFont="1" applyFill="1" applyBorder="1" applyProtection="1">
      <protection locked="0"/>
    </xf>
    <xf numFmtId="164" fontId="4" fillId="0" borderId="0" xfId="0" applyFont="1" applyProtection="1">
      <protection locked="0"/>
    </xf>
    <xf numFmtId="164" fontId="2" fillId="0" borderId="1" xfId="0" applyFont="1" applyFill="1" applyBorder="1" applyAlignment="1" applyProtection="1">
      <alignment horizontal="left"/>
      <protection locked="0"/>
    </xf>
    <xf numFmtId="165" fontId="2" fillId="3" borderId="1" xfId="0" applyNumberFormat="1" applyFont="1" applyFill="1" applyBorder="1" applyProtection="1">
      <protection locked="0"/>
    </xf>
    <xf numFmtId="165" fontId="2" fillId="0" borderId="1" xfId="0" applyNumberFormat="1" applyFont="1" applyFill="1" applyBorder="1" applyProtection="1">
      <protection locked="0"/>
    </xf>
    <xf numFmtId="3" fontId="4" fillId="0" borderId="0" xfId="0" applyNumberFormat="1" applyFont="1" applyProtection="1">
      <protection locked="0"/>
    </xf>
    <xf numFmtId="164" fontId="2" fillId="2" borderId="10" xfId="0" applyFont="1" applyFill="1" applyBorder="1" applyAlignment="1" applyProtection="1">
      <alignment horizontal="left"/>
      <protection locked="0"/>
    </xf>
    <xf numFmtId="165" fontId="2" fillId="3" borderId="9" xfId="0" applyNumberFormat="1" applyFont="1" applyFill="1" applyBorder="1" applyProtection="1">
      <protection locked="0"/>
    </xf>
    <xf numFmtId="165" fontId="2" fillId="2" borderId="7" xfId="0" applyNumberFormat="1" applyFont="1" applyFill="1" applyBorder="1" applyProtection="1">
      <protection locked="0"/>
    </xf>
    <xf numFmtId="164" fontId="3" fillId="0" borderId="2" xfId="0" applyFont="1" applyFill="1" applyBorder="1" applyAlignment="1" applyProtection="1">
      <protection locked="0"/>
    </xf>
    <xf numFmtId="164" fontId="3" fillId="4" borderId="11" xfId="0" applyFont="1" applyFill="1" applyBorder="1" applyAlignment="1" applyProtection="1">
      <protection locked="0"/>
    </xf>
    <xf numFmtId="165" fontId="3" fillId="0" borderId="7" xfId="0" applyNumberFormat="1" applyFont="1" applyFill="1" applyBorder="1" applyProtection="1">
      <protection locked="0"/>
    </xf>
    <xf numFmtId="164" fontId="4" fillId="2" borderId="12" xfId="0" applyFont="1" applyFill="1" applyBorder="1" applyAlignment="1" applyProtection="1">
      <alignment horizontal="left" indent="2"/>
      <protection locked="0"/>
    </xf>
    <xf numFmtId="164" fontId="3" fillId="4" borderId="8" xfId="0" applyFont="1" applyFill="1" applyBorder="1" applyAlignment="1" applyProtection="1">
      <protection locked="0"/>
    </xf>
    <xf numFmtId="165" fontId="5" fillId="2" borderId="7" xfId="0" applyNumberFormat="1" applyFont="1" applyFill="1" applyBorder="1" applyProtection="1">
      <protection locked="0"/>
    </xf>
    <xf numFmtId="164" fontId="2" fillId="0" borderId="12" xfId="0" applyFont="1" applyFill="1" applyBorder="1" applyAlignment="1" applyProtection="1">
      <alignment horizontal="left" indent="2"/>
      <protection locked="0"/>
    </xf>
    <xf numFmtId="3" fontId="2" fillId="0" borderId="7" xfId="0" applyNumberFormat="1" applyFont="1" applyFill="1" applyBorder="1" applyProtection="1">
      <protection locked="0"/>
    </xf>
    <xf numFmtId="3" fontId="2" fillId="0" borderId="0" xfId="0" applyNumberFormat="1" applyFont="1" applyProtection="1">
      <protection locked="0"/>
    </xf>
    <xf numFmtId="164" fontId="4" fillId="3" borderId="2" xfId="0" applyFont="1" applyFill="1" applyBorder="1" applyAlignment="1" applyProtection="1">
      <protection locked="0"/>
    </xf>
    <xf numFmtId="165" fontId="5" fillId="0" borderId="4" xfId="0" applyNumberFormat="1" applyFont="1" applyFill="1" applyBorder="1" applyProtection="1">
      <protection locked="0"/>
    </xf>
    <xf numFmtId="165" fontId="5" fillId="0" borderId="11" xfId="0" applyNumberFormat="1" applyFont="1" applyFill="1" applyBorder="1" applyProtection="1">
      <protection locked="0"/>
    </xf>
    <xf numFmtId="164" fontId="0" fillId="0" borderId="0" xfId="0" applyProtection="1">
      <protection locked="0"/>
    </xf>
    <xf numFmtId="3" fontId="0" fillId="0" borderId="0" xfId="0" applyNumberFormat="1" applyProtection="1">
      <protection locked="0"/>
    </xf>
    <xf numFmtId="164" fontId="3" fillId="0" borderId="0" xfId="0" applyFont="1" applyBorder="1" applyAlignment="1" applyProtection="1">
      <protection locked="0"/>
    </xf>
    <xf numFmtId="165" fontId="3" fillId="0" borderId="0" xfId="0" applyNumberFormat="1" applyFont="1" applyBorder="1" applyProtection="1">
      <protection locked="0"/>
    </xf>
    <xf numFmtId="3" fontId="3" fillId="0" borderId="1" xfId="0" applyNumberFormat="1" applyFont="1" applyBorder="1" applyProtection="1">
      <protection locked="0"/>
    </xf>
    <xf numFmtId="164" fontId="3" fillId="0" borderId="0" xfId="0" applyFont="1" applyBorder="1" applyProtection="1">
      <protection locked="0"/>
    </xf>
    <xf numFmtId="3" fontId="3" fillId="0" borderId="0" xfId="0" applyNumberFormat="1" applyFont="1" applyBorder="1" applyProtection="1">
      <protection locked="0"/>
    </xf>
    <xf numFmtId="164" fontId="2" fillId="0" borderId="0" xfId="0" applyFont="1" applyBorder="1" applyAlignment="1" applyProtection="1">
      <protection locked="0"/>
    </xf>
    <xf numFmtId="1" fontId="2" fillId="0" borderId="0" xfId="0" applyNumberFormat="1" applyFont="1" applyFill="1" applyBorder="1" applyProtection="1">
      <protection locked="0"/>
    </xf>
    <xf numFmtId="164" fontId="2" fillId="0" borderId="0" xfId="0" applyFont="1" applyBorder="1" applyProtection="1">
      <protection locked="0"/>
    </xf>
    <xf numFmtId="3" fontId="2" fillId="0" borderId="0" xfId="0" applyNumberFormat="1" applyFont="1" applyBorder="1" applyProtection="1">
      <protection locked="0"/>
    </xf>
    <xf numFmtId="1" fontId="6" fillId="0" borderId="0" xfId="0" applyNumberFormat="1" applyFont="1" applyFill="1" applyBorder="1" applyProtection="1">
      <protection locked="0"/>
    </xf>
    <xf numFmtId="164" fontId="3" fillId="0" borderId="0" xfId="0" applyFont="1" applyBorder="1" applyAlignment="1" applyProtection="1">
      <alignment horizontal="center"/>
      <protection locked="0"/>
    </xf>
    <xf numFmtId="3" fontId="3" fillId="0" borderId="0" xfId="0" applyNumberFormat="1" applyFont="1" applyBorder="1" applyAlignment="1" applyProtection="1">
      <alignment horizontal="center"/>
      <protection locked="0"/>
    </xf>
    <xf numFmtId="1" fontId="7" fillId="0" borderId="0" xfId="0" applyNumberFormat="1" applyFont="1" applyFill="1" applyBorder="1" applyProtection="1">
      <protection locked="0"/>
    </xf>
    <xf numFmtId="0" fontId="2" fillId="0" borderId="0" xfId="0" applyNumberFormat="1" applyFont="1" applyBorder="1" applyAlignment="1" applyProtection="1">
      <alignment horizontal="center"/>
      <protection locked="0"/>
    </xf>
    <xf numFmtId="0" fontId="0" fillId="0" borderId="0" xfId="0" applyNumberFormat="1" applyBorder="1" applyAlignment="1" applyProtection="1">
      <alignment horizontal="center"/>
      <protection locked="0"/>
    </xf>
    <xf numFmtId="3" fontId="2" fillId="0" borderId="0" xfId="0" applyNumberFormat="1" applyFont="1" applyBorder="1" applyAlignment="1" applyProtection="1">
      <alignment horizontal="center"/>
      <protection locked="0"/>
    </xf>
    <xf numFmtId="164" fontId="8" fillId="0" borderId="0" xfId="0" applyNumberFormat="1" applyFont="1" applyBorder="1" applyAlignment="1" applyProtection="1">
      <protection locked="0"/>
    </xf>
    <xf numFmtId="164" fontId="8" fillId="0" borderId="0" xfId="0" applyNumberFormat="1" applyFont="1" applyBorder="1" applyAlignment="1" applyProtection="1">
      <alignment wrapText="1"/>
      <protection locked="0"/>
    </xf>
    <xf numFmtId="164" fontId="9" fillId="0" borderId="0" xfId="0" applyNumberFormat="1" applyFont="1" applyBorder="1" applyProtection="1">
      <protection locked="0"/>
    </xf>
    <xf numFmtId="164" fontId="9" fillId="0" borderId="0" xfId="0" applyNumberFormat="1" applyFont="1" applyBorder="1" applyAlignment="1" applyProtection="1">
      <protection locked="0"/>
    </xf>
    <xf numFmtId="164" fontId="8" fillId="0" borderId="12" xfId="0" applyNumberFormat="1" applyFont="1" applyBorder="1" applyAlignment="1" applyProtection="1">
      <protection locked="0"/>
    </xf>
    <xf numFmtId="164" fontId="9" fillId="0" borderId="0" xfId="0" applyNumberFormat="1" applyFont="1" applyProtection="1">
      <protection locked="0"/>
    </xf>
    <xf numFmtId="1" fontId="2" fillId="0" borderId="0" xfId="0" applyNumberFormat="1" applyFont="1" applyFill="1" applyProtection="1">
      <protection locked="0"/>
    </xf>
    <xf numFmtId="164" fontId="9" fillId="0" borderId="12" xfId="0" applyNumberFormat="1" applyFont="1" applyBorder="1" applyAlignment="1" applyProtection="1">
      <protection locked="0"/>
    </xf>
    <xf numFmtId="164" fontId="2" fillId="0" borderId="12" xfId="0" applyFont="1" applyBorder="1" applyAlignment="1" applyProtection="1">
      <protection locked="0"/>
    </xf>
    <xf numFmtId="164" fontId="0" fillId="0" borderId="0" xfId="0" applyFont="1" applyBorder="1" applyAlignment="1" applyProtection="1">
      <protection locked="0"/>
    </xf>
    <xf numFmtId="0" fontId="10" fillId="0" borderId="0" xfId="1" applyFont="1"/>
    <xf numFmtId="3" fontId="10" fillId="0" borderId="0" xfId="1" applyNumberFormat="1" applyFont="1"/>
    <xf numFmtId="0" fontId="1" fillId="0" borderId="0" xfId="1"/>
    <xf numFmtId="0" fontId="1" fillId="0" borderId="0" xfId="1" applyFont="1"/>
    <xf numFmtId="3" fontId="1" fillId="0" borderId="0" xfId="1" applyNumberFormat="1" applyFont="1"/>
    <xf numFmtId="3" fontId="1" fillId="0" borderId="0" xfId="1" applyNumberFormat="1"/>
    <xf numFmtId="0" fontId="1" fillId="0" borderId="0" xfId="1" applyFill="1"/>
    <xf numFmtId="0" fontId="1" fillId="0" borderId="0" xfId="1" applyFill="1" applyAlignment="1">
      <alignment wrapText="1"/>
    </xf>
    <xf numFmtId="0" fontId="10" fillId="0" borderId="0" xfId="1" applyFont="1" applyFill="1"/>
    <xf numFmtId="44" fontId="10" fillId="0" borderId="0" xfId="2" applyFont="1"/>
    <xf numFmtId="0" fontId="1" fillId="0" borderId="0" xfId="1" applyBorder="1"/>
    <xf numFmtId="165" fontId="1" fillId="0" borderId="0" xfId="1" applyNumberFormat="1"/>
    <xf numFmtId="165" fontId="2" fillId="0" borderId="0" xfId="1" applyNumberFormat="1" applyFont="1" applyBorder="1" applyProtection="1"/>
    <xf numFmtId="166" fontId="1" fillId="0" borderId="0" xfId="1" applyNumberFormat="1"/>
    <xf numFmtId="165" fontId="3" fillId="0" borderId="0" xfId="1" applyNumberFormat="1" applyFont="1" applyBorder="1" applyProtection="1"/>
    <xf numFmtId="166" fontId="10" fillId="0" borderId="0" xfId="1" applyNumberFormat="1" applyFont="1"/>
    <xf numFmtId="0" fontId="1" fillId="0" borderId="0" xfId="1" applyAlignment="1">
      <alignment wrapText="1"/>
    </xf>
    <xf numFmtId="164" fontId="3" fillId="0" borderId="2" xfId="0" applyFont="1" applyBorder="1" applyAlignment="1" applyProtection="1">
      <alignment horizontal="center"/>
      <protection locked="0"/>
    </xf>
    <xf numFmtId="164" fontId="3" fillId="0" borderId="3" xfId="0" applyFont="1" applyBorder="1" applyAlignment="1" applyProtection="1">
      <alignment horizontal="center"/>
      <protection locked="0"/>
    </xf>
    <xf numFmtId="164" fontId="3" fillId="0" borderId="4" xfId="0" applyFont="1" applyBorder="1" applyAlignment="1" applyProtection="1">
      <alignment horizontal="center"/>
      <protection locked="0"/>
    </xf>
    <xf numFmtId="3" fontId="3" fillId="0" borderId="5" xfId="0" applyNumberFormat="1" applyFont="1" applyBorder="1" applyAlignment="1" applyProtection="1">
      <alignment horizontal="center" wrapText="1"/>
      <protection locked="0"/>
    </xf>
    <xf numFmtId="3" fontId="3" fillId="0" borderId="6" xfId="0" applyNumberFormat="1" applyFont="1" applyBorder="1" applyAlignment="1" applyProtection="1">
      <alignment horizontal="center" wrapText="1"/>
      <protection locked="0"/>
    </xf>
    <xf numFmtId="3" fontId="3" fillId="0" borderId="7" xfId="0" applyNumberFormat="1" applyFont="1" applyBorder="1" applyAlignment="1" applyProtection="1">
      <alignment horizontal="center" wrapText="1"/>
      <protection locked="0"/>
    </xf>
    <xf numFmtId="0" fontId="12" fillId="3" borderId="0" xfId="3" applyNumberFormat="1" applyFont="1" applyFill="1" applyAlignment="1">
      <alignment vertical="top" wrapText="1"/>
    </xf>
    <xf numFmtId="164" fontId="13" fillId="3" borderId="0" xfId="3" applyFont="1" applyFill="1"/>
    <xf numFmtId="0" fontId="13" fillId="3" borderId="0" xfId="3" applyNumberFormat="1" applyFont="1" applyFill="1" applyAlignment="1">
      <alignment vertical="top" wrapText="1"/>
    </xf>
    <xf numFmtId="164" fontId="13" fillId="3" borderId="0" xfId="3" applyFont="1" applyFill="1" applyAlignment="1">
      <alignment vertical="top" wrapText="1"/>
    </xf>
    <xf numFmtId="164" fontId="13" fillId="3" borderId="0" xfId="3" applyFont="1" applyFill="1" applyAlignment="1">
      <alignment wrapText="1"/>
    </xf>
    <xf numFmtId="164" fontId="12" fillId="3" borderId="0" xfId="3" applyFont="1" applyFill="1" applyAlignment="1">
      <alignment wrapText="1"/>
    </xf>
  </cellXfs>
  <cellStyles count="4">
    <cellStyle name="Currency 2" xfId="2" xr:uid="{564846CA-3BDA-4BFF-9627-9070BE16B4F8}"/>
    <cellStyle name="Normal" xfId="0" builtinId="0"/>
    <cellStyle name="Normal 2" xfId="1" xr:uid="{B7F054D7-85BA-4405-9C65-D5B0D800EAA9}"/>
    <cellStyle name="Normal 3" xfId="3" xr:uid="{88BD2FEB-A7A5-451E-964E-C390E3768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R_AQ_Shared/Prog%20Dev/Budget/SFY%202025/AQ25_Sch%206%20and%2010%20(draft)%203%20Sep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202026%20budget%20calculatorv9%20Minor%20NSR%20Con%20Perm%20only%207%20Oc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5 Sch 6"/>
      <sheetName val="Sch 10"/>
      <sheetName val="Pivotable"/>
      <sheetName val="Summary"/>
      <sheetName val="Summary EPC"/>
      <sheetName val="Per person pivot"/>
      <sheetName val="AQ Fund Revenue"/>
      <sheetName val="Prog Budget"/>
      <sheetName val="Min Balance"/>
      <sheetName val="Monitoring"/>
      <sheetName val="Tons"/>
      <sheetName val="TV EI"/>
      <sheetName val="TV App"/>
      <sheetName val="Major"/>
      <sheetName val="Minor"/>
      <sheetName val="Asbestos"/>
      <sheetName val="State F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keholder proposal 1 with sub"/>
      <sheetName val="Stakeholder proposal 2 no sub"/>
      <sheetName val="Stakeholder 3 declining subsidy"/>
      <sheetName val="Stake.proposal 2 no sub v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696B-77E9-4517-9D5A-DB69D5607DFC}">
  <dimension ref="A1:A11"/>
  <sheetViews>
    <sheetView tabSelected="1" zoomScale="150" zoomScaleNormal="150" workbookViewId="0">
      <selection activeCell="A7" sqref="A7"/>
    </sheetView>
  </sheetViews>
  <sheetFormatPr defaultRowHeight="15" x14ac:dyDescent="0.25"/>
  <cols>
    <col min="1" max="1" width="94.109375" style="92" customWidth="1"/>
    <col min="2" max="16384" width="8.88671875" style="92"/>
  </cols>
  <sheetData>
    <row r="1" spans="1:1" ht="15.6" x14ac:dyDescent="0.25">
      <c r="A1" s="91" t="s">
        <v>51</v>
      </c>
    </row>
    <row r="2" spans="1:1" x14ac:dyDescent="0.25">
      <c r="A2" s="93"/>
    </row>
    <row r="3" spans="1:1" ht="30" x14ac:dyDescent="0.25">
      <c r="A3" s="94" t="s">
        <v>52</v>
      </c>
    </row>
    <row r="5" spans="1:1" ht="45.6" x14ac:dyDescent="0.25">
      <c r="A5" s="95" t="s">
        <v>53</v>
      </c>
    </row>
    <row r="7" spans="1:1" ht="75" customHeight="1" x14ac:dyDescent="0.25">
      <c r="A7" s="96" t="s">
        <v>54</v>
      </c>
    </row>
    <row r="9" spans="1:1" ht="30.6" customHeight="1" x14ac:dyDescent="0.25">
      <c r="A9" s="95" t="s">
        <v>55</v>
      </c>
    </row>
    <row r="10" spans="1:1" x14ac:dyDescent="0.25">
      <c r="A10" s="95"/>
    </row>
    <row r="11" spans="1:1" x14ac:dyDescent="0.25">
      <c r="A11" s="95" t="s">
        <v>56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4A13-4E25-4A75-9CBC-DE6035011967}">
  <dimension ref="A1:M42"/>
  <sheetViews>
    <sheetView showGridLines="0" zoomScale="180" zoomScaleNormal="180" workbookViewId="0">
      <pane ySplit="1" topLeftCell="A2" activePane="bottomLeft" state="frozen"/>
      <selection pane="bottomLeft" activeCell="A22" sqref="A22"/>
    </sheetView>
  </sheetViews>
  <sheetFormatPr defaultColWidth="9.109375" defaultRowHeight="13.2" x14ac:dyDescent="0.25"/>
  <cols>
    <col min="1" max="1" width="35" style="66" customWidth="1"/>
    <col min="2" max="3" width="12.33203125" style="36" customWidth="1"/>
    <col min="4" max="4" width="11.6640625" style="36" customWidth="1"/>
    <col min="5" max="5" width="11.77734375" style="36" customWidth="1"/>
    <col min="6" max="6" width="11.6640625" style="64" customWidth="1"/>
    <col min="7" max="7" width="11.88671875" style="64" customWidth="1"/>
    <col min="8" max="8" width="67" style="40" customWidth="1"/>
    <col min="9" max="10" width="9.109375" style="41"/>
    <col min="11" max="11" width="15.33203125" style="41" customWidth="1"/>
    <col min="12" max="13" width="9.109375" style="40" hidden="1" customWidth="1"/>
    <col min="14" max="16384" width="9.109375" style="40"/>
  </cols>
  <sheetData>
    <row r="1" spans="1:11" s="5" customFormat="1" ht="39.6" x14ac:dyDescent="0.25">
      <c r="A1" s="1" t="s">
        <v>0</v>
      </c>
      <c r="B1" s="2" t="s">
        <v>1</v>
      </c>
      <c r="C1" s="2" t="s">
        <v>2</v>
      </c>
      <c r="D1" s="2" t="s">
        <v>3</v>
      </c>
      <c r="E1" s="2" t="s">
        <v>4</v>
      </c>
      <c r="F1" s="2" t="s">
        <v>5</v>
      </c>
      <c r="G1" s="2" t="s">
        <v>6</v>
      </c>
      <c r="H1" s="3"/>
      <c r="I1" s="4"/>
      <c r="J1" s="4"/>
      <c r="K1" s="4"/>
    </row>
    <row r="2" spans="1:11" s="8" customFormat="1" x14ac:dyDescent="0.25">
      <c r="A2" s="6" t="s">
        <v>7</v>
      </c>
      <c r="B2" s="7">
        <v>6237000</v>
      </c>
      <c r="C2" s="7">
        <v>6385000</v>
      </c>
      <c r="D2" s="7">
        <v>6783000</v>
      </c>
      <c r="E2" s="7">
        <v>6942000</v>
      </c>
      <c r="F2" s="7">
        <v>7106000</v>
      </c>
      <c r="G2" s="7">
        <v>7276000</v>
      </c>
      <c r="I2" s="9"/>
      <c r="J2" s="9"/>
      <c r="K2" s="9"/>
    </row>
    <row r="3" spans="1:11" s="5" customFormat="1" x14ac:dyDescent="0.25">
      <c r="A3" s="85"/>
      <c r="B3" s="86"/>
      <c r="C3" s="86"/>
      <c r="D3" s="86"/>
      <c r="E3" s="86"/>
      <c r="F3" s="86"/>
      <c r="G3" s="87"/>
      <c r="H3" s="3"/>
      <c r="I3" s="4"/>
      <c r="J3" s="4"/>
      <c r="K3" s="4"/>
    </row>
    <row r="4" spans="1:11" s="5" customFormat="1" x14ac:dyDescent="0.25">
      <c r="A4" s="10" t="s">
        <v>8</v>
      </c>
      <c r="B4" s="88"/>
      <c r="C4" s="89"/>
      <c r="D4" s="89"/>
      <c r="E4" s="89"/>
      <c r="F4" s="89"/>
      <c r="G4" s="90"/>
      <c r="H4" s="3"/>
      <c r="I4" s="4"/>
      <c r="J4" s="4"/>
      <c r="K4" s="4"/>
    </row>
    <row r="5" spans="1:11" s="5" customFormat="1" x14ac:dyDescent="0.25">
      <c r="A5" s="11" t="s">
        <v>9</v>
      </c>
      <c r="B5" s="12">
        <f t="shared" ref="B5:G5" si="0">B6*B7</f>
        <v>5460000</v>
      </c>
      <c r="C5" s="13">
        <f t="shared" si="0"/>
        <v>5040000</v>
      </c>
      <c r="D5" s="13">
        <f t="shared" si="0"/>
        <v>4900000</v>
      </c>
      <c r="E5" s="13">
        <f t="shared" si="0"/>
        <v>4760000</v>
      </c>
      <c r="F5" s="13">
        <f t="shared" si="0"/>
        <v>4896000</v>
      </c>
      <c r="G5" s="13">
        <f t="shared" si="0"/>
        <v>5148000</v>
      </c>
      <c r="H5" s="14"/>
      <c r="I5" s="4"/>
      <c r="J5" s="4"/>
      <c r="K5" s="4"/>
    </row>
    <row r="6" spans="1:11" s="5" customFormat="1" x14ac:dyDescent="0.25">
      <c r="A6" s="15" t="s">
        <v>10</v>
      </c>
      <c r="B6" s="16">
        <v>78000</v>
      </c>
      <c r="C6" s="16">
        <f>67500+4500</f>
        <v>72000</v>
      </c>
      <c r="D6" s="16">
        <f>65500+4500</f>
        <v>70000</v>
      </c>
      <c r="E6" s="16">
        <f>63500+4500</f>
        <v>68000</v>
      </c>
      <c r="F6" s="16">
        <f>63500+4500</f>
        <v>68000</v>
      </c>
      <c r="G6" s="16">
        <f>63500+4500-2000</f>
        <v>66000</v>
      </c>
      <c r="H6" s="14"/>
      <c r="I6" s="4"/>
      <c r="J6" s="4"/>
      <c r="K6" s="4"/>
    </row>
    <row r="7" spans="1:11" s="5" customFormat="1" x14ac:dyDescent="0.25">
      <c r="A7" s="17" t="s">
        <v>11</v>
      </c>
      <c r="B7" s="18">
        <v>70</v>
      </c>
      <c r="C7" s="19">
        <v>70</v>
      </c>
      <c r="D7" s="19">
        <v>70</v>
      </c>
      <c r="E7" s="19">
        <v>70</v>
      </c>
      <c r="F7" s="19">
        <v>72</v>
      </c>
      <c r="G7" s="19">
        <v>78</v>
      </c>
      <c r="H7" s="20"/>
      <c r="I7" s="4"/>
      <c r="J7" s="4"/>
      <c r="K7" s="4"/>
    </row>
    <row r="8" spans="1:11" s="20" customFormat="1" x14ac:dyDescent="0.25">
      <c r="A8" s="21" t="s">
        <v>12</v>
      </c>
      <c r="B8" s="22">
        <v>2800000</v>
      </c>
      <c r="C8" s="23">
        <f>B16</f>
        <v>2073000</v>
      </c>
      <c r="D8" s="23">
        <f>C16</f>
        <v>778000</v>
      </c>
      <c r="E8" s="23">
        <f>D16</f>
        <v>1012000</v>
      </c>
      <c r="F8" s="23">
        <f>E16</f>
        <v>947000</v>
      </c>
      <c r="G8" s="23">
        <f>F16</f>
        <v>854000</v>
      </c>
      <c r="I8" s="24"/>
      <c r="J8" s="24"/>
      <c r="K8" s="24"/>
    </row>
    <row r="9" spans="1:11" s="20" customFormat="1" x14ac:dyDescent="0.25">
      <c r="A9" s="25" t="s">
        <v>13</v>
      </c>
      <c r="B9" s="26">
        <v>50000</v>
      </c>
      <c r="C9" s="27">
        <v>50000</v>
      </c>
      <c r="D9" s="27">
        <v>50000</v>
      </c>
      <c r="E9" s="27">
        <v>50000</v>
      </c>
      <c r="F9" s="27">
        <v>50000</v>
      </c>
      <c r="G9" s="27">
        <v>50000</v>
      </c>
      <c r="I9" s="24"/>
      <c r="J9" s="24"/>
      <c r="K9" s="24"/>
    </row>
    <row r="10" spans="1:11" s="20" customFormat="1" x14ac:dyDescent="0.25">
      <c r="A10" s="28" t="s">
        <v>14</v>
      </c>
      <c r="B10" s="29"/>
      <c r="C10" s="30">
        <f>C11*C12</f>
        <v>0</v>
      </c>
      <c r="D10" s="12">
        <f>D11*D12</f>
        <v>2067000</v>
      </c>
      <c r="E10" s="12">
        <f>E11*E12</f>
        <v>2067000</v>
      </c>
      <c r="F10" s="12">
        <f>F11*F12</f>
        <v>2067000</v>
      </c>
      <c r="G10" s="12">
        <f>G11*G12</f>
        <v>2067000</v>
      </c>
      <c r="I10" s="24"/>
      <c r="J10" s="24"/>
      <c r="K10" s="24"/>
    </row>
    <row r="11" spans="1:11" s="20" customFormat="1" x14ac:dyDescent="0.25">
      <c r="A11" s="31" t="s">
        <v>15</v>
      </c>
      <c r="B11" s="32"/>
      <c r="C11" s="33"/>
      <c r="D11" s="19">
        <v>7800</v>
      </c>
      <c r="E11" s="19">
        <v>7800</v>
      </c>
      <c r="F11" s="19">
        <v>7800</v>
      </c>
      <c r="G11" s="19">
        <v>7800</v>
      </c>
      <c r="I11" s="24"/>
      <c r="J11" s="24"/>
      <c r="K11" s="24"/>
    </row>
    <row r="12" spans="1:11" s="14" customFormat="1" x14ac:dyDescent="0.25">
      <c r="A12" s="34" t="s">
        <v>16</v>
      </c>
      <c r="B12" s="32"/>
      <c r="C12" s="35">
        <v>275</v>
      </c>
      <c r="D12" s="16">
        <v>265</v>
      </c>
      <c r="E12" s="16">
        <v>265</v>
      </c>
      <c r="F12" s="16">
        <v>265</v>
      </c>
      <c r="G12" s="16">
        <v>265</v>
      </c>
      <c r="I12" s="36"/>
      <c r="J12" s="36"/>
      <c r="K12" s="36"/>
    </row>
    <row r="13" spans="1:11" x14ac:dyDescent="0.25">
      <c r="A13" s="37" t="s">
        <v>17</v>
      </c>
      <c r="B13" s="32"/>
      <c r="C13" s="38">
        <v>0</v>
      </c>
      <c r="D13" s="39">
        <v>0</v>
      </c>
      <c r="E13" s="39">
        <v>0</v>
      </c>
      <c r="F13" s="39">
        <v>0</v>
      </c>
      <c r="G13" s="39">
        <v>0</v>
      </c>
    </row>
    <row r="14" spans="1:11" x14ac:dyDescent="0.25">
      <c r="A14" s="10" t="s">
        <v>18</v>
      </c>
      <c r="B14" s="12">
        <f t="shared" ref="B14:G14" si="1">SUM(B5:B5,+B8+B9+B10,B13)</f>
        <v>8310000</v>
      </c>
      <c r="C14" s="12">
        <f>SUM(C5:C5,+C8+C9+C10,C13)</f>
        <v>7163000</v>
      </c>
      <c r="D14" s="12">
        <f t="shared" si="1"/>
        <v>7795000</v>
      </c>
      <c r="E14" s="12">
        <f t="shared" si="1"/>
        <v>7889000</v>
      </c>
      <c r="F14" s="12">
        <f t="shared" si="1"/>
        <v>7960000</v>
      </c>
      <c r="G14" s="12">
        <f t="shared" si="1"/>
        <v>8119000</v>
      </c>
    </row>
    <row r="15" spans="1:11" s="8" customFormat="1" x14ac:dyDescent="0.25">
      <c r="A15" s="42"/>
      <c r="B15" s="43"/>
      <c r="C15" s="43"/>
      <c r="D15" s="43"/>
      <c r="E15" s="43"/>
      <c r="F15" s="43"/>
      <c r="G15" s="43"/>
      <c r="I15" s="9"/>
      <c r="J15" s="9"/>
      <c r="K15" s="9"/>
    </row>
    <row r="16" spans="1:11" s="45" customFormat="1" x14ac:dyDescent="0.25">
      <c r="A16" s="10" t="s">
        <v>19</v>
      </c>
      <c r="B16" s="44">
        <f t="shared" ref="B16:G16" si="2">B14-B2</f>
        <v>2073000</v>
      </c>
      <c r="C16" s="44">
        <f t="shared" si="2"/>
        <v>778000</v>
      </c>
      <c r="D16" s="44">
        <f t="shared" si="2"/>
        <v>1012000</v>
      </c>
      <c r="E16" s="44">
        <f t="shared" si="2"/>
        <v>947000</v>
      </c>
      <c r="F16" s="44">
        <f t="shared" si="2"/>
        <v>854000</v>
      </c>
      <c r="G16" s="44">
        <f t="shared" si="2"/>
        <v>843000</v>
      </c>
      <c r="I16" s="46"/>
      <c r="J16" s="46"/>
      <c r="K16" s="46"/>
    </row>
    <row r="17" spans="1:11" s="8" customFormat="1" x14ac:dyDescent="0.25">
      <c r="A17" s="47"/>
      <c r="B17" s="46"/>
      <c r="C17" s="46"/>
      <c r="D17" s="46"/>
      <c r="E17" s="46"/>
      <c r="F17" s="48"/>
      <c r="G17" s="48"/>
      <c r="I17" s="9"/>
      <c r="J17" s="9"/>
      <c r="K17" s="9"/>
    </row>
    <row r="18" spans="1:11" s="8" customFormat="1" x14ac:dyDescent="0.25">
      <c r="A18" s="67" t="s">
        <v>25</v>
      </c>
      <c r="B18" s="46"/>
      <c r="C18" s="46"/>
      <c r="D18" s="46"/>
      <c r="E18" s="46"/>
      <c r="F18" s="46"/>
      <c r="G18" s="46"/>
      <c r="I18" s="9"/>
      <c r="J18" s="9"/>
      <c r="K18" s="9"/>
    </row>
    <row r="19" spans="1:11" s="8" customFormat="1" x14ac:dyDescent="0.25">
      <c r="A19" s="47"/>
      <c r="B19" s="46"/>
      <c r="C19" s="46"/>
      <c r="D19" s="46"/>
      <c r="E19" s="46"/>
      <c r="F19" s="46"/>
      <c r="G19" s="46"/>
      <c r="I19" s="9"/>
      <c r="J19" s="9"/>
      <c r="K19" s="9"/>
    </row>
    <row r="20" spans="1:11" s="8" customFormat="1" ht="14.4" x14ac:dyDescent="0.3">
      <c r="A20" s="49" t="s">
        <v>20</v>
      </c>
      <c r="B20" s="50"/>
      <c r="C20" s="50"/>
      <c r="D20" s="50"/>
      <c r="E20" s="50"/>
      <c r="F20" s="51"/>
      <c r="G20" s="51"/>
      <c r="I20" s="9"/>
      <c r="J20" s="9"/>
      <c r="K20" s="9"/>
    </row>
    <row r="21" spans="1:11" s="8" customFormat="1" ht="14.4" x14ac:dyDescent="0.3">
      <c r="A21" s="49" t="s">
        <v>21</v>
      </c>
      <c r="B21" s="50"/>
      <c r="C21" s="50"/>
      <c r="D21" s="50"/>
      <c r="E21" s="50"/>
      <c r="F21" s="51"/>
      <c r="G21" s="51"/>
      <c r="I21" s="9"/>
      <c r="J21" s="9"/>
      <c r="K21" s="9"/>
    </row>
    <row r="22" spans="1:11" s="8" customFormat="1" ht="14.4" x14ac:dyDescent="0.3">
      <c r="A22" s="47"/>
      <c r="B22" s="50"/>
      <c r="C22" s="50"/>
      <c r="D22" s="50"/>
      <c r="E22" s="50"/>
      <c r="F22" s="51"/>
      <c r="G22" s="51"/>
      <c r="I22" s="9"/>
      <c r="J22" s="9"/>
      <c r="K22" s="9"/>
    </row>
    <row r="23" spans="1:11" s="45" customFormat="1" ht="14.4" x14ac:dyDescent="0.3">
      <c r="A23" s="52" t="s">
        <v>22</v>
      </c>
      <c r="B23" s="46" t="s">
        <v>23</v>
      </c>
      <c r="C23" s="46" t="s">
        <v>24</v>
      </c>
      <c r="D23" s="53"/>
      <c r="F23" s="54"/>
      <c r="G23" s="54"/>
      <c r="I23" s="46"/>
      <c r="J23" s="46"/>
      <c r="K23" s="46"/>
    </row>
    <row r="24" spans="1:11" s="8" customFormat="1" ht="14.4" x14ac:dyDescent="0.3">
      <c r="A24" s="55">
        <v>2021</v>
      </c>
      <c r="B24" s="56">
        <v>2023</v>
      </c>
      <c r="C24" s="57">
        <v>90500</v>
      </c>
      <c r="D24" s="57"/>
      <c r="F24" s="51"/>
      <c r="G24" s="51"/>
      <c r="I24" s="9"/>
      <c r="J24" s="9"/>
      <c r="K24" s="9"/>
    </row>
    <row r="25" spans="1:11" s="8" customFormat="1" ht="14.4" x14ac:dyDescent="0.3">
      <c r="A25" s="55">
        <v>2022</v>
      </c>
      <c r="B25" s="56">
        <v>2024</v>
      </c>
      <c r="C25" s="57">
        <v>82000</v>
      </c>
      <c r="D25" s="57"/>
      <c r="F25" s="51"/>
      <c r="G25" s="51"/>
      <c r="I25" s="9"/>
      <c r="J25" s="9"/>
      <c r="K25" s="9"/>
    </row>
    <row r="26" spans="1:11" s="8" customFormat="1" ht="14.4" x14ac:dyDescent="0.3">
      <c r="A26" s="55">
        <v>2023</v>
      </c>
      <c r="B26" s="56">
        <v>2025</v>
      </c>
      <c r="C26" s="57">
        <v>78000</v>
      </c>
      <c r="D26" s="57"/>
      <c r="F26" s="51"/>
      <c r="G26" s="51"/>
      <c r="I26" s="9"/>
      <c r="J26" s="9"/>
      <c r="K26" s="9"/>
    </row>
    <row r="27" spans="1:11" s="8" customFormat="1" x14ac:dyDescent="0.25">
      <c r="A27" s="57"/>
      <c r="B27" s="56"/>
      <c r="C27" s="55"/>
      <c r="D27" s="50"/>
      <c r="E27" s="50"/>
      <c r="F27" s="48"/>
      <c r="G27" s="48"/>
      <c r="I27" s="9"/>
      <c r="J27" s="9"/>
      <c r="K27" s="9"/>
    </row>
    <row r="28" spans="1:11" s="8" customFormat="1" x14ac:dyDescent="0.25">
      <c r="A28" s="57"/>
      <c r="B28" s="56"/>
      <c r="C28" s="55"/>
      <c r="D28" s="50"/>
      <c r="E28" s="50"/>
      <c r="F28" s="48"/>
      <c r="G28" s="48"/>
      <c r="I28" s="9"/>
      <c r="J28" s="9"/>
      <c r="K28" s="9"/>
    </row>
    <row r="29" spans="1:11" s="8" customFormat="1" x14ac:dyDescent="0.25">
      <c r="A29" s="57"/>
      <c r="B29" s="56"/>
      <c r="C29" s="55"/>
      <c r="D29" s="50"/>
      <c r="E29" s="50"/>
      <c r="F29" s="48"/>
      <c r="G29" s="48"/>
      <c r="I29" s="9"/>
      <c r="J29" s="9"/>
      <c r="K29" s="9"/>
    </row>
    <row r="30" spans="1:11" s="8" customFormat="1" x14ac:dyDescent="0.25">
      <c r="A30" s="57"/>
      <c r="B30" s="56"/>
      <c r="C30" s="55"/>
      <c r="D30" s="50"/>
      <c r="E30" s="50"/>
      <c r="F30" s="48"/>
      <c r="G30" s="48"/>
      <c r="I30" s="9"/>
      <c r="J30" s="9"/>
      <c r="K30" s="9"/>
    </row>
    <row r="31" spans="1:11" s="8" customFormat="1" x14ac:dyDescent="0.25">
      <c r="A31" s="57"/>
      <c r="B31" s="56"/>
      <c r="C31" s="55"/>
      <c r="D31" s="50"/>
      <c r="E31" s="50"/>
      <c r="F31" s="48"/>
      <c r="G31" s="48"/>
      <c r="I31" s="9"/>
      <c r="J31" s="9"/>
      <c r="K31" s="9"/>
    </row>
    <row r="32" spans="1:11" s="8" customFormat="1" x14ac:dyDescent="0.25">
      <c r="A32" s="47"/>
      <c r="B32" s="50"/>
      <c r="C32" s="50"/>
      <c r="D32" s="50"/>
      <c r="E32" s="50"/>
      <c r="F32" s="48"/>
      <c r="G32" s="48"/>
      <c r="I32" s="9"/>
      <c r="J32" s="9"/>
      <c r="K32" s="9"/>
    </row>
    <row r="33" spans="1:13" s="8" customFormat="1" x14ac:dyDescent="0.25">
      <c r="A33" s="47"/>
      <c r="B33" s="50"/>
      <c r="C33" s="50"/>
      <c r="D33" s="50"/>
      <c r="E33" s="50"/>
      <c r="F33" s="48"/>
      <c r="G33" s="48"/>
      <c r="I33" s="9"/>
      <c r="J33" s="9"/>
      <c r="K33" s="9"/>
    </row>
    <row r="34" spans="1:13" s="48" customFormat="1" ht="13.8" x14ac:dyDescent="0.3">
      <c r="A34" s="58"/>
      <c r="B34" s="59"/>
      <c r="C34" s="59"/>
      <c r="D34" s="59"/>
      <c r="E34" s="59"/>
      <c r="H34" s="8"/>
      <c r="I34" s="9"/>
      <c r="J34" s="9"/>
      <c r="K34" s="9"/>
      <c r="L34" s="8"/>
      <c r="M34" s="8"/>
    </row>
    <row r="35" spans="1:13" s="48" customFormat="1" ht="13.8" x14ac:dyDescent="0.3">
      <c r="A35" s="58"/>
      <c r="B35" s="60"/>
      <c r="C35" s="60"/>
      <c r="D35" s="60"/>
      <c r="E35" s="60"/>
      <c r="H35" s="8"/>
      <c r="I35" s="9"/>
      <c r="J35" s="9"/>
      <c r="K35" s="9"/>
      <c r="L35" s="8"/>
      <c r="M35" s="8"/>
    </row>
    <row r="36" spans="1:13" s="48" customFormat="1" ht="13.8" x14ac:dyDescent="0.3">
      <c r="A36" s="61"/>
      <c r="B36" s="60"/>
      <c r="C36" s="60"/>
      <c r="D36" s="60"/>
      <c r="E36" s="60"/>
      <c r="H36" s="8"/>
      <c r="I36" s="9"/>
      <c r="J36" s="9"/>
      <c r="K36" s="9"/>
      <c r="L36" s="8"/>
      <c r="M36" s="8"/>
    </row>
    <row r="37" spans="1:13" s="48" customFormat="1" ht="13.8" x14ac:dyDescent="0.3">
      <c r="A37" s="58"/>
      <c r="B37" s="59"/>
      <c r="C37" s="59"/>
      <c r="D37" s="59"/>
      <c r="E37" s="59"/>
      <c r="H37" s="8"/>
      <c r="I37" s="9"/>
      <c r="J37" s="9"/>
      <c r="K37" s="9"/>
      <c r="L37" s="8"/>
      <c r="M37" s="8"/>
    </row>
    <row r="38" spans="1:13" s="48" customFormat="1" ht="13.8" x14ac:dyDescent="0.3">
      <c r="A38" s="58"/>
      <c r="B38" s="60"/>
      <c r="C38" s="60"/>
      <c r="D38" s="60"/>
      <c r="E38" s="60"/>
      <c r="H38" s="8"/>
      <c r="I38" s="9"/>
      <c r="J38" s="9"/>
      <c r="K38" s="9"/>
      <c r="L38" s="8"/>
      <c r="M38" s="8"/>
    </row>
    <row r="39" spans="1:13" s="48" customFormat="1" ht="13.8" x14ac:dyDescent="0.3">
      <c r="A39" s="61"/>
      <c r="B39" s="60"/>
      <c r="C39" s="60"/>
      <c r="D39" s="60"/>
      <c r="E39" s="60"/>
      <c r="H39" s="8"/>
      <c r="I39" s="9"/>
      <c r="J39" s="9"/>
      <c r="K39" s="9"/>
      <c r="L39" s="8"/>
      <c r="M39" s="8"/>
    </row>
    <row r="40" spans="1:13" s="48" customFormat="1" ht="13.8" x14ac:dyDescent="0.3">
      <c r="A40" s="58"/>
      <c r="B40" s="59"/>
      <c r="C40" s="59"/>
      <c r="D40" s="59"/>
      <c r="E40" s="59"/>
      <c r="H40" s="8"/>
      <c r="I40" s="9"/>
      <c r="J40" s="9"/>
      <c r="K40" s="9"/>
      <c r="L40" s="8"/>
      <c r="M40" s="8"/>
    </row>
    <row r="41" spans="1:13" s="64" customFormat="1" ht="13.8" x14ac:dyDescent="0.3">
      <c r="A41" s="62"/>
      <c r="B41" s="63"/>
      <c r="C41" s="63"/>
      <c r="D41" s="63"/>
      <c r="E41" s="63"/>
      <c r="H41" s="40"/>
      <c r="I41" s="41"/>
      <c r="J41" s="41"/>
      <c r="K41" s="41"/>
      <c r="L41" s="40"/>
      <c r="M41" s="40"/>
    </row>
    <row r="42" spans="1:13" s="64" customFormat="1" ht="13.8" x14ac:dyDescent="0.3">
      <c r="A42" s="65"/>
      <c r="B42" s="63"/>
      <c r="C42" s="63"/>
      <c r="D42" s="63"/>
      <c r="E42" s="63"/>
      <c r="H42" s="40"/>
      <c r="I42" s="41"/>
      <c r="J42" s="41"/>
      <c r="K42" s="41"/>
      <c r="L42" s="40"/>
      <c r="M42" s="40"/>
    </row>
  </sheetData>
  <protectedRanges>
    <protectedRange sqref="B4:G4 B6:G6 B1:G1 A3:G3 A5:G5 A7:G15" name="Range1"/>
    <protectedRange sqref="A16" name="Range1_1_2"/>
    <protectedRange sqref="A4" name="Range1_3"/>
    <protectedRange sqref="A6" name="Range1_2"/>
  </protectedRanges>
  <mergeCells count="2">
    <mergeCell ref="A3:G3"/>
    <mergeCell ref="B4:G4"/>
  </mergeCells>
  <pageMargins left="0.7" right="0.7" top="0.75" bottom="0.75" header="0.3" footer="0.3"/>
  <pageSetup fitToHeight="3" orientation="landscape" r:id="rId1"/>
  <headerFooter>
    <oddFooter>&amp;C&amp;P</oddFooter>
  </headerFooter>
  <ignoredErrors>
    <ignoredError sqref="B5:G6 B12:G16 B11:C11 B8:G10 B7:E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2A34-8A02-46FC-A9D8-DEDB9848FDE4}">
  <dimension ref="A1:E26"/>
  <sheetViews>
    <sheetView zoomScale="150" zoomScaleNormal="150" workbookViewId="0">
      <pane ySplit="1" topLeftCell="A2" activePane="bottomLeft" state="frozen"/>
      <selection pane="bottomLeft" activeCell="B1" sqref="B1"/>
    </sheetView>
  </sheetViews>
  <sheetFormatPr defaultRowHeight="14.4" x14ac:dyDescent="0.3"/>
  <cols>
    <col min="1" max="1" width="42.5546875" style="70" customWidth="1"/>
    <col min="2" max="2" width="9.109375" style="70" bestFit="1" customWidth="1"/>
    <col min="3" max="3" width="12.6640625" style="70" bestFit="1" customWidth="1"/>
    <col min="4" max="4" width="10.6640625" style="70" bestFit="1" customWidth="1"/>
    <col min="5" max="5" width="12.77734375" style="70" bestFit="1" customWidth="1"/>
    <col min="6" max="16384" width="8.88671875" style="70"/>
  </cols>
  <sheetData>
    <row r="1" spans="1:5" x14ac:dyDescent="0.3">
      <c r="A1" s="68" t="s">
        <v>26</v>
      </c>
      <c r="B1" s="69" t="s">
        <v>27</v>
      </c>
      <c r="C1" s="68" t="s">
        <v>28</v>
      </c>
      <c r="D1" s="68" t="s">
        <v>29</v>
      </c>
    </row>
    <row r="2" spans="1:5" x14ac:dyDescent="0.3">
      <c r="A2" s="71" t="s">
        <v>30</v>
      </c>
      <c r="B2" s="72">
        <v>1342000</v>
      </c>
      <c r="C2" s="73">
        <f>B2</f>
        <v>1342000</v>
      </c>
    </row>
    <row r="3" spans="1:5" s="71" customFormat="1" x14ac:dyDescent="0.3">
      <c r="A3" s="71" t="s">
        <v>31</v>
      </c>
      <c r="B3" s="72">
        <v>1272000</v>
      </c>
      <c r="C3" s="72">
        <f>B3</f>
        <v>1272000</v>
      </c>
    </row>
    <row r="4" spans="1:5" x14ac:dyDescent="0.3">
      <c r="A4" s="74" t="s">
        <v>32</v>
      </c>
      <c r="B4" s="73">
        <v>930000</v>
      </c>
      <c r="D4" s="73">
        <f>B4</f>
        <v>930000</v>
      </c>
    </row>
    <row r="5" spans="1:5" x14ac:dyDescent="0.3">
      <c r="A5" s="74" t="s">
        <v>33</v>
      </c>
      <c r="B5" s="73">
        <v>600000</v>
      </c>
      <c r="D5" s="73">
        <f t="shared" ref="D5" si="0">B5</f>
        <v>600000</v>
      </c>
    </row>
    <row r="6" spans="1:5" x14ac:dyDescent="0.3">
      <c r="A6" s="74" t="s">
        <v>34</v>
      </c>
      <c r="B6" s="73">
        <v>663000</v>
      </c>
      <c r="C6" s="73">
        <f t="shared" ref="C6" si="1">B6</f>
        <v>663000</v>
      </c>
      <c r="D6" s="73"/>
    </row>
    <row r="7" spans="1:5" x14ac:dyDescent="0.3">
      <c r="A7" s="74" t="s">
        <v>35</v>
      </c>
      <c r="B7" s="73">
        <v>606000</v>
      </c>
      <c r="C7" s="73">
        <f>B7*0.5</f>
        <v>303000</v>
      </c>
      <c r="D7" s="73">
        <f>C7</f>
        <v>303000</v>
      </c>
    </row>
    <row r="8" spans="1:5" ht="28.8" x14ac:dyDescent="0.3">
      <c r="A8" s="75" t="s">
        <v>36</v>
      </c>
      <c r="B8" s="73">
        <f>ROUND(259290,-3)</f>
        <v>259000</v>
      </c>
      <c r="D8" s="73">
        <f>B8</f>
        <v>259000</v>
      </c>
    </row>
    <row r="9" spans="1:5" x14ac:dyDescent="0.3">
      <c r="A9" s="70" t="s">
        <v>37</v>
      </c>
      <c r="B9" s="73">
        <v>238000</v>
      </c>
      <c r="C9" s="73">
        <f>B9</f>
        <v>238000</v>
      </c>
    </row>
    <row r="10" spans="1:5" x14ac:dyDescent="0.3">
      <c r="A10" s="70" t="s">
        <v>38</v>
      </c>
      <c r="B10" s="73">
        <v>230000</v>
      </c>
      <c r="C10" s="73">
        <f>B10</f>
        <v>230000</v>
      </c>
    </row>
    <row r="11" spans="1:5" x14ac:dyDescent="0.3">
      <c r="A11" s="74" t="s">
        <v>39</v>
      </c>
      <c r="B11" s="73">
        <v>112000</v>
      </c>
      <c r="C11" s="73">
        <f>B11</f>
        <v>112000</v>
      </c>
    </row>
    <row r="12" spans="1:5" s="68" customFormat="1" x14ac:dyDescent="0.3">
      <c r="A12" s="76" t="s">
        <v>40</v>
      </c>
      <c r="B12" s="69">
        <f>SUM(B2:B11)</f>
        <v>6252000</v>
      </c>
      <c r="C12" s="69">
        <f>SUM(C2:C11)</f>
        <v>4160000</v>
      </c>
      <c r="D12" s="69">
        <f>SUM(D2:D11)</f>
        <v>2092000</v>
      </c>
    </row>
    <row r="14" spans="1:5" s="68" customFormat="1" x14ac:dyDescent="0.3">
      <c r="A14" s="68" t="s">
        <v>41</v>
      </c>
      <c r="C14" s="77"/>
      <c r="D14" s="77">
        <f>D12/282</f>
        <v>7418.4397163120566</v>
      </c>
    </row>
    <row r="15" spans="1:5" s="68" customFormat="1" x14ac:dyDescent="0.3">
      <c r="C15" s="77"/>
      <c r="D15" s="77"/>
    </row>
    <row r="16" spans="1:5" x14ac:dyDescent="0.3">
      <c r="A16" s="68" t="s">
        <v>42</v>
      </c>
      <c r="B16" s="78"/>
      <c r="E16" s="79"/>
    </row>
    <row r="17" spans="1:5" x14ac:dyDescent="0.3">
      <c r="A17" s="70" t="s">
        <v>43</v>
      </c>
      <c r="B17" s="80">
        <v>7400</v>
      </c>
      <c r="C17" s="81"/>
      <c r="E17" s="79"/>
    </row>
    <row r="18" spans="1:5" x14ac:dyDescent="0.3">
      <c r="A18" s="70" t="s">
        <v>44</v>
      </c>
      <c r="B18" s="80">
        <f t="shared" ref="B18:B20" si="2">B17*1.035</f>
        <v>7658.9999999999991</v>
      </c>
      <c r="C18" s="81"/>
      <c r="E18" s="79"/>
    </row>
    <row r="19" spans="1:5" x14ac:dyDescent="0.3">
      <c r="A19" s="70" t="s">
        <v>45</v>
      </c>
      <c r="B19" s="80">
        <f t="shared" si="2"/>
        <v>7927.0649999999987</v>
      </c>
      <c r="C19" s="81"/>
    </row>
    <row r="20" spans="1:5" x14ac:dyDescent="0.3">
      <c r="A20" s="70" t="s">
        <v>46</v>
      </c>
      <c r="B20" s="80">
        <f t="shared" si="2"/>
        <v>8204.5122749999973</v>
      </c>
      <c r="C20" s="81"/>
    </row>
    <row r="21" spans="1:5" x14ac:dyDescent="0.3">
      <c r="B21" s="80"/>
      <c r="C21" s="81"/>
    </row>
    <row r="22" spans="1:5" s="68" customFormat="1" x14ac:dyDescent="0.3">
      <c r="A22" s="68" t="s">
        <v>50</v>
      </c>
      <c r="B22" s="82">
        <f>ROUND(AVERAGE(B17:B20),-2)</f>
        <v>7800</v>
      </c>
      <c r="C22" s="83"/>
    </row>
    <row r="24" spans="1:5" x14ac:dyDescent="0.3">
      <c r="A24" s="68" t="s">
        <v>47</v>
      </c>
    </row>
    <row r="25" spans="1:5" ht="45" customHeight="1" x14ac:dyDescent="0.3">
      <c r="A25" s="84" t="s">
        <v>48</v>
      </c>
      <c r="B25" s="73"/>
    </row>
    <row r="26" spans="1:5" ht="43.2" x14ac:dyDescent="0.3">
      <c r="A26" s="84" t="s">
        <v>49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TV EI fee annual fee </vt:lpstr>
      <vt:lpstr>Base Fee Explanation</vt:lpstr>
      <vt:lpstr>'TV EI fee annual fee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Wendy [DNR]</dc:creator>
  <cp:lastModifiedBy>Walker, Wendy [DNR]</cp:lastModifiedBy>
  <dcterms:created xsi:type="dcterms:W3CDTF">2024-09-17T15:10:18Z</dcterms:created>
  <dcterms:modified xsi:type="dcterms:W3CDTF">2024-10-21T15:01:11Z</dcterms:modified>
</cp:coreProperties>
</file>